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36" yWindow="1212" windowWidth="11592" windowHeight="5208" activeTab="0"/>
  </bookViews>
  <sheets>
    <sheet name="MES SEPTIEMBRE 2014" sheetId="1" r:id="rId1"/>
    <sheet name="Hoja1" sheetId="2" r:id="rId2"/>
    <sheet name="Hoja2" sheetId="3" r:id="rId3"/>
  </sheets>
  <definedNames/>
  <calcPr fullCalcOnLoad="1"/>
</workbook>
</file>

<file path=xl/sharedStrings.xml><?xml version="1.0" encoding="utf-8"?>
<sst xmlns="http://schemas.openxmlformats.org/spreadsheetml/2006/main" count="45" uniqueCount="43">
  <si>
    <t>SSF</t>
  </si>
  <si>
    <t xml:space="preserve">I.- RENTAS PROPIAS </t>
  </si>
  <si>
    <t xml:space="preserve">A. VENTA DE BIENES Y SERVICIOS </t>
  </si>
  <si>
    <t>a.2.- Ingresos de Extension</t>
  </si>
  <si>
    <t>a.1.- Matriculas y Otros Ingresos Academicos</t>
  </si>
  <si>
    <t>B. RECURSOS DE CAPITAL</t>
  </si>
  <si>
    <t>b.1.- Intereses Moratorios</t>
  </si>
  <si>
    <t>b.2.- Rendimientos Financieros</t>
  </si>
  <si>
    <t>b.3.- Recuperacion de Cartera</t>
  </si>
  <si>
    <t xml:space="preserve">b.4.- Intereses de Financiacion </t>
  </si>
  <si>
    <t xml:space="preserve">C. APORTES DE OTROS ENTIDADES </t>
  </si>
  <si>
    <t>2. APORTES DE LA NACION</t>
  </si>
  <si>
    <t>2.1.- Funcionamiento</t>
  </si>
  <si>
    <t xml:space="preserve">TOTAL PRESUPUESTO DE INGRESOS </t>
  </si>
  <si>
    <t>Apropiacion</t>
  </si>
  <si>
    <t xml:space="preserve">Inicial </t>
  </si>
  <si>
    <t xml:space="preserve">Reduccion </t>
  </si>
  <si>
    <t xml:space="preserve">Total </t>
  </si>
  <si>
    <t>Apropiado</t>
  </si>
  <si>
    <t>Total</t>
  </si>
  <si>
    <t>Recaudo</t>
  </si>
  <si>
    <t xml:space="preserve">Detalles </t>
  </si>
  <si>
    <t>%</t>
  </si>
  <si>
    <t>UNIVERSIDAD TECNOLOGICA DEL CHOCO</t>
  </si>
  <si>
    <t>“Diego Luís Córdoba”</t>
  </si>
  <si>
    <t>OFICINA FINANCIERA</t>
  </si>
  <si>
    <t>FECHA: 23/11/10</t>
  </si>
  <si>
    <t>F-FIN- 21</t>
  </si>
  <si>
    <t>VERSIÓN # 1</t>
  </si>
  <si>
    <t xml:space="preserve">c.1.- Convenios  </t>
  </si>
  <si>
    <t>Adición</t>
  </si>
  <si>
    <t>Mes</t>
  </si>
  <si>
    <t>Ingresos  Mes</t>
  </si>
  <si>
    <t>Por Ejec</t>
  </si>
  <si>
    <t>Acumulado</t>
  </si>
  <si>
    <t>Ejec. Mes</t>
  </si>
  <si>
    <t>2.2.- Inversiòn</t>
  </si>
  <si>
    <t xml:space="preserve">a.3.- Otros Ingresos </t>
  </si>
  <si>
    <t>a.4.- Estampilla Pro- Universitaria</t>
  </si>
  <si>
    <t>MES DE SEPTIEMBRE</t>
  </si>
  <si>
    <t>EJECUCION DE INGRESOS 2014</t>
  </si>
  <si>
    <t>Jefe Oficina Financiera</t>
  </si>
  <si>
    <t>MANUELA GOMEZ CORDOBA M</t>
  </si>
</sst>
</file>

<file path=xl/styles.xml><?xml version="1.0" encoding="utf-8"?>
<styleSheet xmlns="http://schemas.openxmlformats.org/spreadsheetml/2006/main">
  <numFmts count="1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* #,##0.00\ _€_-;\-* #,##0.00\ _€_-;_-* &quot;-&quot;??\ _€_-;_-@_-"/>
    <numFmt numFmtId="165" formatCode="_ * #,##0.00_ ;_ * \-#,##0.00_ ;_ * &quot;-&quot;??_ ;_ @_ "/>
    <numFmt numFmtId="166" formatCode="_-* #,##0\ _€_-;\-* #,##0\ _€_-;_-* &quot;-&quot;??\ _€_-;_-@_-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8"/>
      <name val="Arial Narrow"/>
      <family val="2"/>
    </font>
    <font>
      <sz val="8"/>
      <color indexed="10"/>
      <name val="Arial"/>
      <family val="2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FF0000"/>
      <name val="Arial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51">
    <xf numFmtId="0" fontId="0" fillId="0" borderId="0" xfId="0" applyAlignment="1">
      <alignment/>
    </xf>
    <xf numFmtId="166" fontId="0" fillId="0" borderId="0" xfId="0" applyNumberFormat="1" applyAlignment="1">
      <alignment/>
    </xf>
    <xf numFmtId="0" fontId="5" fillId="0" borderId="0" xfId="0" applyFont="1" applyAlignment="1">
      <alignment/>
    </xf>
    <xf numFmtId="166" fontId="6" fillId="0" borderId="10" xfId="46" applyNumberFormat="1" applyFont="1" applyBorder="1" applyAlignment="1">
      <alignment/>
    </xf>
    <xf numFmtId="166" fontId="5" fillId="0" borderId="10" xfId="46" applyNumberFormat="1" applyFont="1" applyBorder="1" applyAlignment="1">
      <alignment/>
    </xf>
    <xf numFmtId="0" fontId="6" fillId="0" borderId="11" xfId="0" applyFont="1" applyFill="1" applyBorder="1" applyAlignment="1">
      <alignment horizontal="center"/>
    </xf>
    <xf numFmtId="166" fontId="0" fillId="0" borderId="0" xfId="46" applyNumberFormat="1" applyFont="1" applyAlignment="1">
      <alignment/>
    </xf>
    <xf numFmtId="166" fontId="3" fillId="0" borderId="0" xfId="46" applyNumberFormat="1" applyFont="1" applyFill="1" applyBorder="1" applyAlignment="1">
      <alignment/>
    </xf>
    <xf numFmtId="166" fontId="7" fillId="0" borderId="10" xfId="46" applyNumberFormat="1" applyFont="1" applyBorder="1" applyAlignment="1">
      <alignment/>
    </xf>
    <xf numFmtId="166" fontId="3" fillId="0" borderId="10" xfId="46" applyNumberFormat="1" applyFont="1" applyBorder="1" applyAlignment="1">
      <alignment/>
    </xf>
    <xf numFmtId="166" fontId="4" fillId="0" borderId="10" xfId="46" applyNumberFormat="1" applyFont="1" applyBorder="1" applyAlignment="1">
      <alignment/>
    </xf>
    <xf numFmtId="165" fontId="4" fillId="0" borderId="10" xfId="0" applyNumberFormat="1" applyFont="1" applyBorder="1" applyAlignment="1">
      <alignment horizontal="center"/>
    </xf>
    <xf numFmtId="166" fontId="2" fillId="0" borderId="10" xfId="46" applyNumberFormat="1" applyFont="1" applyBorder="1" applyAlignment="1">
      <alignment/>
    </xf>
    <xf numFmtId="165" fontId="2" fillId="0" borderId="10" xfId="0" applyNumberFormat="1" applyFont="1" applyBorder="1" applyAlignment="1">
      <alignment horizontal="center"/>
    </xf>
    <xf numFmtId="0" fontId="8" fillId="0" borderId="12" xfId="0" applyFont="1" applyBorder="1" applyAlignment="1">
      <alignment vertical="top" wrapText="1"/>
    </xf>
    <xf numFmtId="0" fontId="8" fillId="0" borderId="13" xfId="0" applyFont="1" applyBorder="1" applyAlignment="1">
      <alignment vertical="top" wrapText="1"/>
    </xf>
    <xf numFmtId="0" fontId="8" fillId="0" borderId="14" xfId="0" applyFont="1" applyBorder="1" applyAlignment="1">
      <alignment vertical="top" wrapText="1"/>
    </xf>
    <xf numFmtId="0" fontId="3" fillId="0" borderId="15" xfId="0" applyFont="1" applyBorder="1" applyAlignment="1">
      <alignment horizontal="center" vertical="center" wrapText="1"/>
    </xf>
    <xf numFmtId="166" fontId="3" fillId="0" borderId="0" xfId="46" applyNumberFormat="1" applyFont="1" applyBorder="1" applyAlignment="1">
      <alignment/>
    </xf>
    <xf numFmtId="166" fontId="4" fillId="0" borderId="0" xfId="46" applyNumberFormat="1" applyFont="1" applyBorder="1" applyAlignment="1">
      <alignment/>
    </xf>
    <xf numFmtId="164" fontId="4" fillId="0" borderId="0" xfId="46" applyFont="1" applyBorder="1" applyAlignment="1">
      <alignment horizontal="center"/>
    </xf>
    <xf numFmtId="165" fontId="4" fillId="0" borderId="0" xfId="0" applyNumberFormat="1" applyFont="1" applyBorder="1" applyAlignment="1">
      <alignment horizontal="center"/>
    </xf>
    <xf numFmtId="166" fontId="44" fillId="0" borderId="10" xfId="46" applyNumberFormat="1" applyFont="1" applyBorder="1" applyAlignment="1">
      <alignment/>
    </xf>
    <xf numFmtId="3" fontId="2" fillId="0" borderId="10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0" fontId="3" fillId="0" borderId="0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20" xfId="0" applyFont="1" applyBorder="1" applyAlignment="1">
      <alignment horizontal="center"/>
    </xf>
    <xf numFmtId="166" fontId="2" fillId="0" borderId="10" xfId="46" applyNumberFormat="1" applyFont="1" applyBorder="1" applyAlignment="1">
      <alignment horizontal="center"/>
    </xf>
    <xf numFmtId="166" fontId="5" fillId="0" borderId="10" xfId="46" applyNumberFormat="1" applyFont="1" applyFill="1" applyBorder="1" applyAlignment="1">
      <alignment/>
    </xf>
    <xf numFmtId="164" fontId="2" fillId="0" borderId="10" xfId="46" applyNumberFormat="1" applyFont="1" applyBorder="1" applyAlignment="1">
      <alignment/>
    </xf>
    <xf numFmtId="3" fontId="45" fillId="0" borderId="10" xfId="0" applyNumberFormat="1" applyFont="1" applyBorder="1" applyAlignment="1">
      <alignment horizontal="right" vertical="top" wrapText="1"/>
    </xf>
    <xf numFmtId="166" fontId="2" fillId="0" borderId="0" xfId="46" applyNumberFormat="1" applyFont="1" applyBorder="1" applyAlignment="1">
      <alignment/>
    </xf>
    <xf numFmtId="0" fontId="0" fillId="0" borderId="0" xfId="0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166" fontId="44" fillId="0" borderId="0" xfId="46" applyNumberFormat="1" applyFont="1" applyBorder="1" applyAlignment="1">
      <alignment/>
    </xf>
    <xf numFmtId="0" fontId="0" fillId="0" borderId="0" xfId="0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2</xdr:row>
      <xdr:rowOff>28575</xdr:rowOff>
    </xdr:from>
    <xdr:to>
      <xdr:col>0</xdr:col>
      <xdr:colOff>1704975</xdr:colOff>
      <xdr:row>6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61950"/>
          <a:ext cx="12763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tabSelected="1" zoomScalePageLayoutView="0" workbookViewId="0" topLeftCell="A1">
      <selection activeCell="A8" sqref="A8:J8"/>
    </sheetView>
  </sheetViews>
  <sheetFormatPr defaultColWidth="11.421875" defaultRowHeight="12.75"/>
  <cols>
    <col min="1" max="1" width="38.00390625" style="0" customWidth="1"/>
    <col min="2" max="2" width="14.00390625" style="0" customWidth="1"/>
    <col min="3" max="3" width="14.140625" style="0" customWidth="1"/>
    <col min="4" max="4" width="11.8515625" style="0" customWidth="1"/>
    <col min="5" max="6" width="14.28125" style="0" customWidth="1"/>
    <col min="7" max="7" width="13.421875" style="0" customWidth="1"/>
    <col min="8" max="8" width="14.28125" style="0" customWidth="1"/>
    <col min="9" max="9" width="14.140625" style="0" customWidth="1"/>
    <col min="10" max="10" width="8.8515625" style="0" customWidth="1"/>
    <col min="11" max="11" width="10.7109375" style="0" customWidth="1"/>
    <col min="12" max="12" width="12.8515625" style="0" customWidth="1"/>
    <col min="13" max="13" width="15.140625" style="0" customWidth="1"/>
    <col min="14" max="14" width="13.140625" style="0" customWidth="1"/>
    <col min="16" max="16" width="14.57421875" style="0" customWidth="1"/>
    <col min="17" max="17" width="14.28125" style="0" customWidth="1"/>
    <col min="18" max="18" width="13.00390625" style="0" customWidth="1"/>
    <col min="19" max="19" width="14.7109375" style="0" customWidth="1"/>
    <col min="20" max="20" width="14.57421875" style="0" customWidth="1"/>
    <col min="21" max="21" width="9.7109375" style="0" customWidth="1"/>
    <col min="22" max="22" width="9.8515625" style="0" customWidth="1"/>
  </cols>
  <sheetData>
    <row r="1" spans="2:8" ht="12.75">
      <c r="B1" s="24"/>
      <c r="F1" s="1"/>
      <c r="H1" s="6"/>
    </row>
    <row r="2" spans="2:8" ht="13.5" thickBot="1">
      <c r="B2" s="24"/>
      <c r="F2" s="1"/>
      <c r="H2" s="6"/>
    </row>
    <row r="3" spans="1:11" ht="14.25" thickBot="1">
      <c r="A3" s="14"/>
      <c r="B3" s="46" t="s">
        <v>23</v>
      </c>
      <c r="C3" s="47"/>
      <c r="D3" s="47"/>
      <c r="E3" s="47"/>
      <c r="F3" s="47"/>
      <c r="G3" s="47"/>
      <c r="H3" s="47"/>
      <c r="I3" s="47"/>
      <c r="J3" s="48"/>
      <c r="K3" s="17" t="s">
        <v>27</v>
      </c>
    </row>
    <row r="4" spans="1:11" ht="27" thickBot="1">
      <c r="A4" s="15"/>
      <c r="B4" s="46" t="s">
        <v>24</v>
      </c>
      <c r="C4" s="47"/>
      <c r="D4" s="47"/>
      <c r="E4" s="47"/>
      <c r="F4" s="47"/>
      <c r="G4" s="47"/>
      <c r="H4" s="47"/>
      <c r="I4" s="47"/>
      <c r="J4" s="48"/>
      <c r="K4" s="41" t="s">
        <v>28</v>
      </c>
    </row>
    <row r="5" spans="1:11" ht="14.25" thickBot="1">
      <c r="A5" s="15"/>
      <c r="B5" s="46" t="s">
        <v>25</v>
      </c>
      <c r="C5" s="47"/>
      <c r="D5" s="47"/>
      <c r="E5" s="47"/>
      <c r="F5" s="47"/>
      <c r="G5" s="47"/>
      <c r="H5" s="47"/>
      <c r="I5" s="47"/>
      <c r="J5" s="48"/>
      <c r="K5" s="49" t="s">
        <v>26</v>
      </c>
    </row>
    <row r="6" spans="1:11" ht="14.25" thickBot="1">
      <c r="A6" s="16"/>
      <c r="B6" s="46" t="s">
        <v>40</v>
      </c>
      <c r="C6" s="47"/>
      <c r="D6" s="47"/>
      <c r="E6" s="47"/>
      <c r="F6" s="47"/>
      <c r="G6" s="47"/>
      <c r="H6" s="47"/>
      <c r="I6" s="47"/>
      <c r="J6" s="48"/>
      <c r="K6" s="50"/>
    </row>
    <row r="8" spans="1:11" ht="12.75">
      <c r="A8" s="43" t="s">
        <v>39</v>
      </c>
      <c r="B8" s="43"/>
      <c r="C8" s="43"/>
      <c r="D8" s="43"/>
      <c r="E8" s="43"/>
      <c r="F8" s="43"/>
      <c r="G8" s="43"/>
      <c r="H8" s="43"/>
      <c r="I8" s="43"/>
      <c r="J8" s="43"/>
      <c r="K8" s="38"/>
    </row>
    <row r="9" spans="1:11" ht="12.75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</row>
    <row r="11" spans="1:11" ht="13.5">
      <c r="A11" s="44" t="s">
        <v>21</v>
      </c>
      <c r="B11" s="39" t="s">
        <v>14</v>
      </c>
      <c r="C11" s="26" t="s">
        <v>30</v>
      </c>
      <c r="D11" s="39" t="s">
        <v>16</v>
      </c>
      <c r="E11" s="29" t="s">
        <v>17</v>
      </c>
      <c r="F11" s="39" t="s">
        <v>20</v>
      </c>
      <c r="G11" s="31" t="s">
        <v>0</v>
      </c>
      <c r="H11" s="5" t="s">
        <v>19</v>
      </c>
      <c r="I11" s="26" t="s">
        <v>34</v>
      </c>
      <c r="J11" s="39" t="s">
        <v>22</v>
      </c>
      <c r="K11" s="26" t="s">
        <v>22</v>
      </c>
    </row>
    <row r="12" spans="1:11" ht="13.5">
      <c r="A12" s="45"/>
      <c r="B12" s="40" t="s">
        <v>15</v>
      </c>
      <c r="C12" s="40"/>
      <c r="D12" s="40"/>
      <c r="E12" s="30" t="s">
        <v>18</v>
      </c>
      <c r="F12" s="28" t="s">
        <v>31</v>
      </c>
      <c r="G12" s="32" t="s">
        <v>31</v>
      </c>
      <c r="H12" s="28" t="s">
        <v>32</v>
      </c>
      <c r="I12" s="28"/>
      <c r="J12" s="28" t="s">
        <v>35</v>
      </c>
      <c r="K12" s="28" t="s">
        <v>33</v>
      </c>
    </row>
    <row r="13" spans="1:11" ht="13.5">
      <c r="A13" s="2"/>
      <c r="J13" s="27"/>
      <c r="K13" s="27"/>
    </row>
    <row r="14" spans="1:11" ht="13.5">
      <c r="A14" s="3" t="s">
        <v>1</v>
      </c>
      <c r="B14" s="10">
        <f>B15+B20</f>
        <v>17212816851</v>
      </c>
      <c r="C14" s="10">
        <f>C15+C20</f>
        <v>0</v>
      </c>
      <c r="D14" s="10">
        <f>D15+D20+D25</f>
        <v>0</v>
      </c>
      <c r="E14" s="10">
        <f>E15+E20</f>
        <v>17212816851</v>
      </c>
      <c r="F14" s="10">
        <f>F15+F20</f>
        <v>831023306</v>
      </c>
      <c r="G14" s="10">
        <f>G15+G20</f>
        <v>58047175</v>
      </c>
      <c r="H14" s="10">
        <f>H15+H20</f>
        <v>889070481</v>
      </c>
      <c r="I14" s="10">
        <f>I15+I20</f>
        <v>9007306215</v>
      </c>
      <c r="J14" s="11">
        <f>(H14/E14)*100</f>
        <v>5.165165519950027</v>
      </c>
      <c r="K14" s="11">
        <f>((E14-I14)/E14)*100</f>
        <v>47.67093443815554</v>
      </c>
    </row>
    <row r="15" spans="1:11" ht="12.75">
      <c r="A15" s="9" t="s">
        <v>2</v>
      </c>
      <c r="B15" s="10">
        <f>B16+B17+B19+B18</f>
        <v>16534172546</v>
      </c>
      <c r="C15" s="10">
        <f>C16+C17+C19+C18</f>
        <v>0</v>
      </c>
      <c r="D15" s="10">
        <f>D16+D17+D19+D18</f>
        <v>0</v>
      </c>
      <c r="E15" s="10">
        <f>E16+E17+E19+E18</f>
        <v>16534172546</v>
      </c>
      <c r="F15" s="10">
        <f>F16+F17+F19+F18</f>
        <v>802191143</v>
      </c>
      <c r="G15" s="10">
        <f>G16+G17+G19+G18</f>
        <v>56772052</v>
      </c>
      <c r="H15" s="10">
        <f>H16+H17+H19+H18</f>
        <v>858963195</v>
      </c>
      <c r="I15" s="10">
        <f>I16+I17+I19+I18</f>
        <v>8676653786</v>
      </c>
      <c r="J15" s="11">
        <f>(H15/E15)*100</f>
        <v>5.195078209146929</v>
      </c>
      <c r="K15" s="11">
        <f>((E15-I15)/E15)*100</f>
        <v>47.522902873666425</v>
      </c>
    </row>
    <row r="16" spans="1:11" ht="12.75">
      <c r="A16" s="8" t="s">
        <v>4</v>
      </c>
      <c r="B16" s="12">
        <v>13673580139</v>
      </c>
      <c r="C16" s="12"/>
      <c r="D16" s="12"/>
      <c r="E16" s="12">
        <f>B16+C16-D16</f>
        <v>13673580139</v>
      </c>
      <c r="F16" s="12">
        <v>595597873</v>
      </c>
      <c r="G16" s="12">
        <f>7514571+16705096+9526700+4986960</f>
        <v>38733327</v>
      </c>
      <c r="H16" s="12">
        <f>F16+G16</f>
        <v>634331200</v>
      </c>
      <c r="I16" s="33">
        <f>H16+5441404257</f>
        <v>6075735457</v>
      </c>
      <c r="J16" s="13">
        <f>(H16/E16)*100</f>
        <v>4.639101051455797</v>
      </c>
      <c r="K16" s="13">
        <f>((E16-I16)/E16)*100</f>
        <v>55.56587671087917</v>
      </c>
    </row>
    <row r="17" spans="1:11" ht="13.5">
      <c r="A17" s="4" t="s">
        <v>3</v>
      </c>
      <c r="B17" s="12">
        <v>607692600</v>
      </c>
      <c r="C17" s="12"/>
      <c r="D17" s="12"/>
      <c r="E17" s="12">
        <f>B17+C17-D17</f>
        <v>607692600</v>
      </c>
      <c r="F17" s="12">
        <f>7961529+5176720+500000+8957578+3342159</f>
        <v>25937986</v>
      </c>
      <c r="G17" s="12">
        <f>1500000+600000</f>
        <v>2100000</v>
      </c>
      <c r="H17" s="12">
        <f>F17+G17</f>
        <v>28037986</v>
      </c>
      <c r="I17" s="33">
        <f>H17+226537548</f>
        <v>254575534</v>
      </c>
      <c r="J17" s="13">
        <f>(H17/E17)*100</f>
        <v>4.61384357815119</v>
      </c>
      <c r="K17" s="13">
        <f>((E17-I17)/E17)*100</f>
        <v>58.10784366964482</v>
      </c>
    </row>
    <row r="18" spans="1:11" ht="13.5">
      <c r="A18" s="4" t="s">
        <v>37</v>
      </c>
      <c r="B18" s="12">
        <v>16300368</v>
      </c>
      <c r="C18" s="36"/>
      <c r="D18" s="12"/>
      <c r="E18" s="35">
        <f>B18+C18-D18</f>
        <v>16300368</v>
      </c>
      <c r="F18" s="12">
        <v>30951013</v>
      </c>
      <c r="G18" s="12">
        <v>15938725</v>
      </c>
      <c r="H18" s="12">
        <f>F18+G18</f>
        <v>46889738</v>
      </c>
      <c r="I18" s="33">
        <f>H18+727961837</f>
        <v>774851575</v>
      </c>
      <c r="J18" s="13">
        <f>(H18/E18)*100</f>
        <v>287.6606098708937</v>
      </c>
      <c r="K18" s="13">
        <f>((E18-I18)/E18)*100</f>
        <v>-4653.58332400839</v>
      </c>
    </row>
    <row r="19" spans="1:11" ht="13.5">
      <c r="A19" s="4" t="s">
        <v>38</v>
      </c>
      <c r="B19" s="12">
        <v>2236599439</v>
      </c>
      <c r="C19" s="12"/>
      <c r="D19" s="12"/>
      <c r="E19" s="12">
        <f>B19+C19-D19</f>
        <v>2236599439</v>
      </c>
      <c r="F19" s="12">
        <v>149704271</v>
      </c>
      <c r="G19" s="12"/>
      <c r="H19" s="12">
        <f>F19+G19</f>
        <v>149704271</v>
      </c>
      <c r="I19" s="33">
        <f>H19+1421786949</f>
        <v>1571491220</v>
      </c>
      <c r="J19" s="13">
        <f>(H19/E19)*100</f>
        <v>6.693387666543183</v>
      </c>
      <c r="K19" s="13">
        <f>((E19-I19)/E19)*100</f>
        <v>29.73747589319681</v>
      </c>
    </row>
    <row r="20" spans="1:11" ht="12.75">
      <c r="A20" s="9" t="s">
        <v>5</v>
      </c>
      <c r="B20" s="10">
        <f>B21+B22+B23+B24</f>
        <v>678644305</v>
      </c>
      <c r="C20" s="10">
        <f>C21+C22+C23+C24</f>
        <v>0</v>
      </c>
      <c r="D20" s="10">
        <f aca="true" t="shared" si="0" ref="D20:I20">D21+D22+D23+D24</f>
        <v>0</v>
      </c>
      <c r="E20" s="10">
        <f t="shared" si="0"/>
        <v>678644305</v>
      </c>
      <c r="F20" s="10">
        <f t="shared" si="0"/>
        <v>28832163</v>
      </c>
      <c r="G20" s="10">
        <f t="shared" si="0"/>
        <v>1275123</v>
      </c>
      <c r="H20" s="10">
        <f t="shared" si="0"/>
        <v>30107286</v>
      </c>
      <c r="I20" s="10">
        <f t="shared" si="0"/>
        <v>330652429</v>
      </c>
      <c r="J20" s="11">
        <f>(H20/E20)*100</f>
        <v>4.436386746073114</v>
      </c>
      <c r="K20" s="11">
        <f>((E20-I20)/E20)*100</f>
        <v>51.277506263019475</v>
      </c>
    </row>
    <row r="21" spans="1:11" ht="13.5">
      <c r="A21" s="4" t="s">
        <v>6</v>
      </c>
      <c r="B21" s="12">
        <v>51567683</v>
      </c>
      <c r="C21" s="12"/>
      <c r="D21" s="12"/>
      <c r="E21" s="12">
        <f>B21+C21-D21</f>
        <v>51567683</v>
      </c>
      <c r="F21" s="12">
        <v>1477747</v>
      </c>
      <c r="G21" s="12"/>
      <c r="H21" s="12">
        <f>F21+G21</f>
        <v>1477747</v>
      </c>
      <c r="I21" s="33">
        <f>H21+30502868</f>
        <v>31980615</v>
      </c>
      <c r="J21" s="13">
        <f>(H21/E21)*100</f>
        <v>2.865645524542958</v>
      </c>
      <c r="K21" s="13">
        <f>((E21-I21)/E21)*100</f>
        <v>37.983222942167096</v>
      </c>
    </row>
    <row r="22" spans="1:11" ht="13.5">
      <c r="A22" s="4" t="s">
        <v>7</v>
      </c>
      <c r="B22" s="12">
        <v>3164642</v>
      </c>
      <c r="C22" s="12"/>
      <c r="D22" s="12"/>
      <c r="E22" s="12">
        <f>B22+C22-D22</f>
        <v>3164642</v>
      </c>
      <c r="F22" s="12">
        <v>12667216</v>
      </c>
      <c r="G22" s="12"/>
      <c r="H22" s="12">
        <f>F22+G22</f>
        <v>12667216</v>
      </c>
      <c r="I22" s="33">
        <f>H22+63659773</f>
        <v>76326989</v>
      </c>
      <c r="J22" s="13">
        <f>(H22/E22)*100</f>
        <v>400.27326945670313</v>
      </c>
      <c r="K22" s="13">
        <f>((E22-I22)/E22)*100</f>
        <v>-2311.868040682011</v>
      </c>
    </row>
    <row r="23" spans="1:12" ht="13.5">
      <c r="A23" s="4" t="s">
        <v>8</v>
      </c>
      <c r="B23" s="12">
        <v>620146636</v>
      </c>
      <c r="C23" s="12"/>
      <c r="D23" s="12"/>
      <c r="E23" s="12">
        <f>B23+C23-D23</f>
        <v>620146636</v>
      </c>
      <c r="F23" s="12">
        <f>841350+13843276</f>
        <v>14684626</v>
      </c>
      <c r="G23" s="12">
        <v>1275123</v>
      </c>
      <c r="H23" s="12">
        <f>F23+G23</f>
        <v>15959749</v>
      </c>
      <c r="I23" s="33">
        <f>H23+202686537</f>
        <v>218646286</v>
      </c>
      <c r="J23" s="13">
        <f>(H23/E23)*100</f>
        <v>2.5735443963611213</v>
      </c>
      <c r="K23" s="13">
        <f>((E23-I23)/E23)*100</f>
        <v>64.74280866694889</v>
      </c>
      <c r="L23" s="42"/>
    </row>
    <row r="24" spans="1:11" ht="13.5">
      <c r="A24" s="4" t="s">
        <v>9</v>
      </c>
      <c r="B24" s="12">
        <v>3765344</v>
      </c>
      <c r="C24" s="12"/>
      <c r="D24" s="12"/>
      <c r="E24" s="12">
        <f>B24+C24-D24</f>
        <v>3765344</v>
      </c>
      <c r="F24" s="12">
        <v>2574</v>
      </c>
      <c r="G24" s="12"/>
      <c r="H24" s="12">
        <f>F24+G24</f>
        <v>2574</v>
      </c>
      <c r="I24" s="33">
        <f>H24+3695965</f>
        <v>3698539</v>
      </c>
      <c r="J24" s="13">
        <f>(H24/E24)*100</f>
        <v>0.06836028793119567</v>
      </c>
      <c r="K24" s="13">
        <f>((E24-I24)/E24)*100</f>
        <v>1.7742070843991944</v>
      </c>
    </row>
    <row r="25" spans="1:11" ht="12.75">
      <c r="A25" s="9" t="s">
        <v>10</v>
      </c>
      <c r="B25" s="10">
        <f>B26</f>
        <v>12357111871</v>
      </c>
      <c r="C25" s="10">
        <f>C26</f>
        <v>19386129700</v>
      </c>
      <c r="D25" s="10">
        <f aca="true" t="shared" si="1" ref="D25:I25">D26</f>
        <v>0</v>
      </c>
      <c r="E25" s="10">
        <f t="shared" si="1"/>
        <v>31743241571</v>
      </c>
      <c r="F25" s="10">
        <f t="shared" si="1"/>
        <v>0</v>
      </c>
      <c r="G25" s="10"/>
      <c r="H25" s="10">
        <f t="shared" si="1"/>
        <v>0</v>
      </c>
      <c r="I25" s="10">
        <f t="shared" si="1"/>
        <v>10272074260</v>
      </c>
      <c r="J25" s="11">
        <f>(H25/E25)*100</f>
        <v>0</v>
      </c>
      <c r="K25" s="11">
        <f>((E25-I25)/E25)*100</f>
        <v>67.6401219547018</v>
      </c>
    </row>
    <row r="26" spans="1:11" ht="13.5">
      <c r="A26" s="4" t="s">
        <v>29</v>
      </c>
      <c r="B26" s="12">
        <v>12357111871</v>
      </c>
      <c r="C26" s="12">
        <f>1359135391+60000000+640+2118553100+4602096388+32900000+116600000+30000000+8737929304+2328914877</f>
        <v>19386129700</v>
      </c>
      <c r="D26" s="22"/>
      <c r="E26" s="12">
        <f>B26+C26-D26</f>
        <v>31743241571</v>
      </c>
      <c r="F26" s="12"/>
      <c r="G26" s="12"/>
      <c r="H26" s="12">
        <f>F26+G26</f>
        <v>0</v>
      </c>
      <c r="I26" s="33">
        <f>H26+10272074260</f>
        <v>10272074260</v>
      </c>
      <c r="J26" s="13">
        <f>(H26/E26)*100</f>
        <v>0</v>
      </c>
      <c r="K26" s="13">
        <f>((E26-I26)/E26)*100</f>
        <v>67.6401219547018</v>
      </c>
    </row>
    <row r="27" spans="1:11" ht="12.75">
      <c r="A27" s="9" t="s">
        <v>11</v>
      </c>
      <c r="B27" s="10">
        <f>B28+B29</f>
        <v>47423075480</v>
      </c>
      <c r="C27" s="10">
        <f>C28+C29</f>
        <v>308170531</v>
      </c>
      <c r="D27" s="10">
        <f aca="true" t="shared" si="2" ref="D27:I27">D28+D29</f>
        <v>0</v>
      </c>
      <c r="E27" s="10">
        <f t="shared" si="2"/>
        <v>47731246011</v>
      </c>
      <c r="F27" s="10">
        <f t="shared" si="2"/>
        <v>2695584707</v>
      </c>
      <c r="G27" s="10">
        <f t="shared" si="2"/>
        <v>0</v>
      </c>
      <c r="H27" s="10">
        <f t="shared" si="2"/>
        <v>2695584707</v>
      </c>
      <c r="I27" s="10" t="e">
        <f t="shared" si="2"/>
        <v>#REF!</v>
      </c>
      <c r="J27" s="10">
        <f>(H27/E27)*100</f>
        <v>5.647421620585358</v>
      </c>
      <c r="K27" s="10" t="e">
        <f>((E27-I27)/E27)*100</f>
        <v>#REF!</v>
      </c>
    </row>
    <row r="28" spans="1:11" ht="13.5">
      <c r="A28" s="4" t="s">
        <v>12</v>
      </c>
      <c r="B28" s="12">
        <v>41477999610</v>
      </c>
      <c r="C28" s="12">
        <v>308170531</v>
      </c>
      <c r="D28" s="12"/>
      <c r="E28" s="12">
        <f>B28+C28-D28</f>
        <v>41786170141</v>
      </c>
      <c r="F28" s="12">
        <v>2695584707</v>
      </c>
      <c r="G28" s="12"/>
      <c r="H28" s="12">
        <f>F28+G28</f>
        <v>2695584707</v>
      </c>
      <c r="I28" s="33">
        <f>H28+27757867072</f>
        <v>30453451779</v>
      </c>
      <c r="J28" s="13">
        <f>(H28/E28)*100</f>
        <v>6.450901573186125</v>
      </c>
      <c r="K28" s="13">
        <f>((E28-I28)/E28)*100</f>
        <v>27.12073952640253</v>
      </c>
    </row>
    <row r="29" spans="1:11" ht="13.5">
      <c r="A29" s="34" t="s">
        <v>36</v>
      </c>
      <c r="B29" s="23">
        <v>5945075870</v>
      </c>
      <c r="C29" s="12"/>
      <c r="D29" s="12"/>
      <c r="E29" s="12">
        <f>B29+C29-D29</f>
        <v>5945075870</v>
      </c>
      <c r="F29" s="12">
        <v>0</v>
      </c>
      <c r="G29" s="12">
        <v>0</v>
      </c>
      <c r="H29" s="12">
        <f>F29+G29</f>
        <v>0</v>
      </c>
      <c r="I29" s="33" t="e">
        <f>H29+#REF!</f>
        <v>#REF!</v>
      </c>
      <c r="J29" s="13">
        <f>(H29/E29)*100</f>
        <v>0</v>
      </c>
      <c r="K29" s="13" t="e">
        <f>((E29-I29)/E29)*100</f>
        <v>#REF!</v>
      </c>
    </row>
    <row r="30" spans="1:11" ht="12.75">
      <c r="A30" s="9" t="s">
        <v>13</v>
      </c>
      <c r="B30" s="10">
        <f>B14+B25+B27</f>
        <v>76993004202</v>
      </c>
      <c r="C30" s="10">
        <f>C27++C25+C14</f>
        <v>19694300231</v>
      </c>
      <c r="D30" s="10">
        <f>D27++D25+D14</f>
        <v>0</v>
      </c>
      <c r="E30" s="10">
        <f>E27+E25+E14</f>
        <v>96687304433</v>
      </c>
      <c r="F30" s="10">
        <f>F27+F25+F14</f>
        <v>3526608013</v>
      </c>
      <c r="G30" s="10">
        <f>G27+G25+G14</f>
        <v>58047175</v>
      </c>
      <c r="H30" s="10">
        <f>H27+H25+H14</f>
        <v>3584655188</v>
      </c>
      <c r="I30" s="10" t="e">
        <f>I27+I25+I14</f>
        <v>#REF!</v>
      </c>
      <c r="J30" s="11">
        <f>(H30/E30)*100</f>
        <v>3.7074724639613947</v>
      </c>
      <c r="K30" s="11" t="e">
        <f>((E30-I30)/E30)*100</f>
        <v>#REF!</v>
      </c>
    </row>
    <row r="31" spans="1:11" ht="12.75">
      <c r="A31" s="18"/>
      <c r="B31" s="19"/>
      <c r="C31" s="19"/>
      <c r="D31" s="19"/>
      <c r="E31" s="19"/>
      <c r="F31" s="19"/>
      <c r="G31" s="19"/>
      <c r="H31" s="19"/>
      <c r="I31" s="20"/>
      <c r="J31" s="21"/>
      <c r="K31" s="21"/>
    </row>
    <row r="32" spans="1:11" ht="12.75">
      <c r="A32" s="18"/>
      <c r="B32" s="19"/>
      <c r="C32" s="19"/>
      <c r="D32" s="19"/>
      <c r="E32" s="19"/>
      <c r="F32" s="19"/>
      <c r="G32" s="19"/>
      <c r="H32" s="19"/>
      <c r="I32" s="20"/>
      <c r="J32" s="21"/>
      <c r="K32" s="21"/>
    </row>
    <row r="33" spans="1:11" ht="12.75">
      <c r="A33" s="1"/>
      <c r="B33" s="19"/>
      <c r="C33" s="19"/>
      <c r="D33" s="19"/>
      <c r="E33" s="19"/>
      <c r="F33" s="19"/>
      <c r="H33" s="19"/>
      <c r="I33" s="20"/>
      <c r="J33" s="21"/>
      <c r="K33" s="21"/>
    </row>
    <row r="34" spans="1:2" ht="12.75">
      <c r="A34" s="7" t="s">
        <v>42</v>
      </c>
      <c r="B34" s="24"/>
    </row>
    <row r="35" spans="1:8" ht="12.75">
      <c r="A35" t="s">
        <v>41</v>
      </c>
      <c r="B35" s="24"/>
      <c r="E35" s="24"/>
      <c r="F35" s="37"/>
      <c r="H35" s="6"/>
    </row>
    <row r="36" spans="1:8" ht="12.75">
      <c r="A36" s="1"/>
      <c r="B36" s="24"/>
      <c r="E36" s="24"/>
      <c r="H36" s="6"/>
    </row>
    <row r="37" spans="2:8" ht="12.75">
      <c r="B37" s="24"/>
      <c r="F37" s="1"/>
      <c r="H37" s="6"/>
    </row>
    <row r="38" spans="1:8" ht="12.75">
      <c r="A38" s="7"/>
      <c r="B38" s="24"/>
      <c r="E38" s="24"/>
      <c r="F38" s="1"/>
      <c r="H38" s="6"/>
    </row>
    <row r="39" spans="2:8" ht="12.75">
      <c r="B39" s="24"/>
      <c r="E39" s="24"/>
      <c r="F39" s="1"/>
      <c r="H39" s="6"/>
    </row>
    <row r="40" spans="2:8" ht="12.75">
      <c r="B40" s="24"/>
      <c r="E40" s="24"/>
      <c r="F40" s="1"/>
      <c r="H40" s="6"/>
    </row>
    <row r="41" spans="2:8" ht="12.75">
      <c r="B41" s="24"/>
      <c r="E41" s="24"/>
      <c r="F41" s="1"/>
      <c r="H41" s="6"/>
    </row>
    <row r="42" spans="2:8" ht="12.75">
      <c r="B42" s="24"/>
      <c r="F42" s="1"/>
      <c r="H42" s="6"/>
    </row>
  </sheetData>
  <sheetProtection/>
  <mergeCells count="7">
    <mergeCell ref="K5:K6"/>
    <mergeCell ref="B6:J6"/>
    <mergeCell ref="A8:J8"/>
    <mergeCell ref="A11:A12"/>
    <mergeCell ref="B3:J3"/>
    <mergeCell ref="B4:J4"/>
    <mergeCell ref="B5:J5"/>
  </mergeCells>
  <printOptions horizontalCentered="1"/>
  <pageMargins left="1.1023622047244095" right="0.6299212598425197" top="0.7480314960629921" bottom="0.7480314960629921" header="0.31496062992125984" footer="0.31496062992125984"/>
  <pageSetup horizontalDpi="600" verticalDpi="600" orientation="landscape" paperSize="5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2">
      <selection activeCell="C19" sqref="C19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25" sqref="M25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queta</cp:lastModifiedBy>
  <cp:lastPrinted>2014-10-24T14:28:51Z</cp:lastPrinted>
  <dcterms:created xsi:type="dcterms:W3CDTF">2007-02-21T16:39:09Z</dcterms:created>
  <dcterms:modified xsi:type="dcterms:W3CDTF">2014-10-24T15:03:33Z</dcterms:modified>
  <cp:category/>
  <cp:version/>
  <cp:contentType/>
  <cp:contentStatus/>
</cp:coreProperties>
</file>