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372" windowWidth="11592" windowHeight="5148" activeTab="0"/>
  </bookViews>
  <sheets>
    <sheet name="MES DICIEMBRE 2014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<sst xmlns="http://schemas.openxmlformats.org/spreadsheetml/2006/main" count="45" uniqueCount="43">
  <si>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SSF</t>
  </si>
  <si>
    <t xml:space="preserve">I.- RENTAS PROPIAS </t>
  </si>
  <si>
    <t xml:space="preserve">A. VENTA DE BIENES Y SERVICIOS </t>
  </si>
  <si>
    <t>a.2.- Ingresos de Extension</t>
  </si>
  <si>
    <t>a.1.- Matriculas y Otros Ingresos Academicos</t>
  </si>
  <si>
    <t>B. RECURSOS DE CAPITAL</t>
  </si>
  <si>
    <t>b.1.- Intereses Moratorios</t>
  </si>
  <si>
    <t>b.2.- Rendimientos Financieros</t>
  </si>
  <si>
    <t>b.3.- Recuperacion de Cartera</t>
  </si>
  <si>
    <t xml:space="preserve">b.4.- Intereses de Financiacion </t>
  </si>
  <si>
    <t xml:space="preserve">C. APORTES DE OTROS ENTIDADES </t>
  </si>
  <si>
    <t>2. APORTES DE LA NACION</t>
  </si>
  <si>
    <t>2.1.- Funcionamiento</t>
  </si>
  <si>
    <t xml:space="preserve">TOTAL PRESUPUESTO DE INGRESOS </t>
  </si>
  <si>
    <t>Apropiacion</t>
  </si>
  <si>
    <t xml:space="preserve">Inicial </t>
  </si>
  <si>
    <t xml:space="preserve">Reduccion </t>
  </si>
  <si>
    <t xml:space="preserve">Total </t>
  </si>
  <si>
    <t>Apropiado</t>
  </si>
  <si>
    <t>Total</t>
  </si>
  <si>
    <t>Recaudo</t>
  </si>
  <si>
    <t xml:space="preserve">Detalles </t>
  </si>
  <si>
    <t>%</t>
  </si>
  <si>
    <t>UNIVERSIDAD TECNOLOGICA DEL CHOCO</t>
  </si>
  <si>
    <t>“Diego Luís Córdoba”</t>
  </si>
  <si>
    <t>OFICINA FINANCIERA</t>
  </si>
  <si>
    <t>FECHA: 23/11/10</t>
  </si>
  <si>
    <t>F-FIN- 21</t>
  </si>
  <si>
    <t>VERSIÓN # 1</t>
  </si>
  <si>
    <t xml:space="preserve">c.1.- Convenios  </t>
  </si>
  <si>
    <t>Adición</t>
  </si>
  <si>
    <t>Mes</t>
  </si>
  <si>
    <t>Ingresos  Mes</t>
  </si>
  <si>
    <t>Por Ejec</t>
  </si>
  <si>
    <t>Acumulado</t>
  </si>
  <si>
    <t>Ejec. Mes</t>
  </si>
  <si>
    <t>2.2.- Inversiòn</t>
  </si>
  <si>
    <t xml:space="preserve">a.3.- Otros Ingresos </t>
  </si>
  <si>
    <t>a.4.- Estampilla Pro- Universitaria</t>
  </si>
  <si>
    <t>MES DE DICIEMBRE</t>
  </si>
  <si>
    <t>EJECUCION DE INGRESOS 2014</t>
  </si>
  <si>
    <t>MANUELA GOMEZ CORDOBA</t>
  </si>
  <si>
    <t>Jefe presupuesto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</si>
</sst>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\ _€_-;\-* #,##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6" fillId="0" borderId="10" xfId="46" applyNumberFormat="1" applyFont="1" applyBorder="1" applyAlignment="1">
      <alignment/>
    </xf>
    <xf numFmtId="166" fontId="5" fillId="0" borderId="10" xfId="46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166" fontId="0" fillId="0" borderId="0" xfId="46" applyNumberFormat="1" applyFont="1" applyAlignment="1">
      <alignment/>
    </xf>
    <xf numFmtId="166" fontId="3" fillId="0" borderId="0" xfId="46" applyNumberFormat="1" applyFont="1" applyFill="1" applyBorder="1" applyAlignment="1">
      <alignment/>
    </xf>
    <xf numFmtId="166" fontId="7" fillId="0" borderId="10" xfId="46" applyNumberFormat="1" applyFont="1" applyBorder="1" applyAlignment="1">
      <alignment/>
    </xf>
    <xf numFmtId="166" fontId="3" fillId="0" borderId="10" xfId="46" applyNumberFormat="1" applyFont="1" applyBorder="1" applyAlignment="1">
      <alignment/>
    </xf>
    <xf numFmtId="166" fontId="4" fillId="0" borderId="10" xfId="46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6" fontId="2" fillId="0" borderId="10" xfId="46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166" fontId="3" fillId="0" borderId="0" xfId="46" applyNumberFormat="1" applyFont="1" applyBorder="1" applyAlignment="1">
      <alignment/>
    </xf>
    <xf numFmtId="166" fontId="4" fillId="0" borderId="0" xfId="46" applyNumberFormat="1" applyFont="1" applyBorder="1" applyAlignment="1">
      <alignment/>
    </xf>
    <xf numFmtId="164" fontId="4" fillId="0" borderId="0" xfId="46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4" fillId="0" borderId="10" xfId="46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2" fillId="0" borderId="10" xfId="46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5" fillId="0" borderId="10" xfId="46" applyNumberFormat="1" applyFont="1" applyFill="1" applyBorder="1" applyAlignment="1">
      <alignment/>
    </xf>
    <xf numFmtId="166" fontId="2" fillId="0" borderId="0" xfId="46" applyNumberFormat="1" applyFont="1" applyBorder="1" applyAlignment="1">
      <alignment/>
    </xf>
    <xf numFmtId="166" fontId="44" fillId="0" borderId="0" xfId="46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0</xdr:col>
      <xdr:colOff>1704975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38.00390625" style="0" customWidth="1"/>
    <col min="2" max="2" width="14.00390625" style="0" customWidth="1"/>
    <col min="3" max="3" width="14.140625" style="0" customWidth="1"/>
    <col min="4" max="4" width="13.140625" style="0" customWidth="1"/>
    <col min="5" max="5" width="15.421875" style="0" customWidth="1"/>
    <col min="6" max="6" width="14.28125" style="0" customWidth="1"/>
    <col min="7" max="7" width="13.421875" style="0" customWidth="1"/>
    <col min="8" max="8" width="14.28125" style="0" customWidth="1"/>
    <col min="9" max="9" width="14.140625" style="0" customWidth="1"/>
    <col min="10" max="10" width="8.8515625" style="0" customWidth="1"/>
    <col min="11" max="11" width="10.7109375" style="0" customWidth="1"/>
    <col min="12" max="12" width="12.8515625" style="0" customWidth="1"/>
    <col min="13" max="13" width="15.140625" style="0" customWidth="1"/>
    <col min="14" max="14" width="13.140625" style="0" customWidth="1"/>
    <col min="16" max="16" width="14.57421875" style="0" customWidth="1"/>
    <col min="17" max="17" width="14.28125" style="0" customWidth="1"/>
    <col min="18" max="18" width="13.00390625" style="0" customWidth="1"/>
    <col min="19" max="19" width="14.7109375" style="0" customWidth="1"/>
    <col min="20" max="20" width="14.57421875" style="0" customWidth="1"/>
    <col min="21" max="21" width="9.7109375" style="0" customWidth="1"/>
    <col min="22" max="22" width="9.8515625" style="0" customWidth="1"/>
  </cols>
  <sheetData>
    <row r="1" spans="2:8" ht="12.75">
      <c r="B1" s="24"/>
      <c r="F1" s="1"/>
      <c r="H1" s="6"/>
    </row>
    <row r="2" spans="2:8" ht="13.5" thickBot="1">
      <c r="B2" s="24"/>
      <c r="F2" s="1"/>
      <c r="H2" s="6"/>
    </row>
    <row r="3" spans="1:11" ht="14.25" thickBot="1">
      <c r="A3" s="14"/>
      <c r="B3" s="49" t="s">
        <v>23</v>
      </c>
      <c r="C3" s="50"/>
      <c r="D3" s="50"/>
      <c r="E3" s="50"/>
      <c r="F3" s="50"/>
      <c r="G3" s="50"/>
      <c r="H3" s="50"/>
      <c r="I3" s="50"/>
      <c r="J3" s="51"/>
      <c r="K3" s="17" t="s">
        <v>27</v>
      </c>
    </row>
    <row r="4" spans="1:11" ht="27" thickBot="1">
      <c r="A4" s="15"/>
      <c r="B4" s="49" t="s">
        <v>24</v>
      </c>
      <c r="C4" s="50"/>
      <c r="D4" s="50"/>
      <c r="E4" s="50"/>
      <c r="F4" s="50"/>
      <c r="G4" s="50"/>
      <c r="H4" s="50"/>
      <c r="I4" s="50"/>
      <c r="J4" s="51"/>
      <c r="K4" s="41" t="s">
        <v>28</v>
      </c>
    </row>
    <row r="5" spans="1:11" ht="14.25" thickBot="1">
      <c r="A5" s="15"/>
      <c r="B5" s="49" t="s">
        <v>25</v>
      </c>
      <c r="C5" s="50"/>
      <c r="D5" s="50"/>
      <c r="E5" s="50"/>
      <c r="F5" s="50"/>
      <c r="G5" s="50"/>
      <c r="H5" s="50"/>
      <c r="I5" s="50"/>
      <c r="J5" s="51"/>
      <c r="K5" s="52" t="s">
        <v>26</v>
      </c>
    </row>
    <row r="6" spans="1:11" ht="14.25" thickBot="1">
      <c r="A6" s="16"/>
      <c r="B6" s="49" t="s">
        <v>40</v>
      </c>
      <c r="C6" s="50"/>
      <c r="D6" s="50"/>
      <c r="E6" s="50"/>
      <c r="F6" s="50"/>
      <c r="G6" s="50"/>
      <c r="H6" s="50"/>
      <c r="I6" s="50"/>
      <c r="J6" s="51"/>
      <c r="K6" s="53"/>
    </row>
    <row r="8" spans="1:11" ht="12.75">
      <c r="A8" s="45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2"/>
    </row>
    <row r="9" spans="1:1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1:11" ht="13.5">
      <c r="A11" s="47" t="s">
        <v>21</v>
      </c>
      <c r="B11" s="39" t="s">
        <v>14</v>
      </c>
      <c r="C11" s="26" t="s">
        <v>30</v>
      </c>
      <c r="D11" s="39" t="s">
        <v>16</v>
      </c>
      <c r="E11" s="29" t="s">
        <v>17</v>
      </c>
      <c r="F11" s="39" t="s">
        <v>20</v>
      </c>
      <c r="G11" s="31" t="s">
        <v>0</v>
      </c>
      <c r="H11" s="5" t="s">
        <v>19</v>
      </c>
      <c r="I11" s="26" t="s">
        <v>34</v>
      </c>
      <c r="J11" s="39" t="s">
        <v>22</v>
      </c>
      <c r="K11" s="26" t="s">
        <v>22</v>
      </c>
    </row>
    <row r="12" spans="1:11" ht="13.5">
      <c r="A12" s="48"/>
      <c r="B12" s="40" t="s">
        <v>15</v>
      </c>
      <c r="C12" s="40"/>
      <c r="D12" s="40"/>
      <c r="E12" s="30" t="s">
        <v>18</v>
      </c>
      <c r="F12" s="28" t="s">
        <v>31</v>
      </c>
      <c r="G12" s="32" t="s">
        <v>31</v>
      </c>
      <c r="H12" s="28" t="s">
        <v>32</v>
      </c>
      <c r="I12" s="28"/>
      <c r="J12" s="28" t="s">
        <v>35</v>
      </c>
      <c r="K12" s="28" t="s">
        <v>33</v>
      </c>
    </row>
    <row r="13" spans="1:11" ht="13.5">
      <c r="A13" s="2"/>
      <c r="J13" s="27"/>
      <c r="K13" s="27"/>
    </row>
    <row r="14" spans="1:11" ht="13.5">
      <c r="A14" s="3" t="s">
        <v>1</v>
      </c>
      <c r="B14" s="10">
        <f>B15+B20</f>
        <v>17212816851</v>
      </c>
      <c r="C14" s="10">
        <f>C15+C20</f>
        <v>1004551207</v>
      </c>
      <c r="D14" s="10">
        <f>D15+D20+D25</f>
        <v>0</v>
      </c>
      <c r="E14" s="10">
        <f>E15+E20</f>
        <v>18217368058</v>
      </c>
      <c r="F14" s="10">
        <f>F15+F20</f>
        <v>1755753397</v>
      </c>
      <c r="G14" s="10">
        <f>G15+G20</f>
        <v>117512992</v>
      </c>
      <c r="H14" s="10">
        <f>H15+H20</f>
        <v>1873266389</v>
      </c>
      <c r="I14" s="10">
        <f>I15+I20</f>
        <v>13385460838</v>
      </c>
      <c r="J14" s="11">
        <f>(H14/E14)*100</f>
        <v>10.282859648199134</v>
      </c>
      <c r="K14" s="11">
        <f>((E14-I14)/E14)*100</f>
        <v>26.52362956392106</v>
      </c>
    </row>
    <row r="15" spans="1:11" ht="12.75">
      <c r="A15" s="9" t="s">
        <v>2</v>
      </c>
      <c r="B15" s="10">
        <f>B16+B17+B19+B18</f>
        <v>16534172546</v>
      </c>
      <c r="C15" s="10">
        <f>C16+C17+C19+C18</f>
        <v>1004551207</v>
      </c>
      <c r="D15" s="10">
        <f>D16+D17+D19+D18</f>
        <v>0</v>
      </c>
      <c r="E15" s="10">
        <f>E16+E17+E19+E18</f>
        <v>17538723753</v>
      </c>
      <c r="F15" s="10">
        <f>F16+F17+F19+F18</f>
        <v>1723402373</v>
      </c>
      <c r="G15" s="10">
        <f>G16+G17+G19+G18</f>
        <v>115544754</v>
      </c>
      <c r="H15" s="10">
        <f>H16+H17+H19+H18</f>
        <v>1838947127</v>
      </c>
      <c r="I15" s="10">
        <f>I16+I17+I19+I18</f>
        <v>12913899572</v>
      </c>
      <c r="J15" s="11">
        <f>(H15/E15)*100</f>
        <v>10.485068086470362</v>
      </c>
      <c r="K15" s="11">
        <f>((E15-I15)/E15)*100</f>
        <v>26.36921731667576</v>
      </c>
    </row>
    <row r="16" spans="1:11" ht="12.75">
      <c r="A16" s="8" t="s">
        <v>4</v>
      </c>
      <c r="B16" s="12">
        <v>13673580139</v>
      </c>
      <c r="C16" s="12"/>
      <c r="D16" s="12"/>
      <c r="E16" s="12">
        <f>B16+C16-D16</f>
        <v>13673580139</v>
      </c>
      <c r="F16" s="12">
        <v>1235146518</v>
      </c>
      <c r="G16" s="12">
        <f>94496241+1632096</f>
        <v>96128337</v>
      </c>
      <c r="H16" s="12">
        <f>F16+G16</f>
        <v>1331274855</v>
      </c>
      <c r="I16" s="33">
        <f>H16+7977536334</f>
        <v>9308811189</v>
      </c>
      <c r="J16" s="13">
        <f>(H16/E16)*100</f>
        <v>9.736110378312093</v>
      </c>
      <c r="K16" s="13">
        <f>((E16-I16)/E16)*100</f>
        <v>31.921186007099468</v>
      </c>
    </row>
    <row r="17" spans="1:11" ht="13.5">
      <c r="A17" s="4" t="s">
        <v>3</v>
      </c>
      <c r="B17" s="12">
        <v>607692600</v>
      </c>
      <c r="C17" s="12"/>
      <c r="D17" s="12"/>
      <c r="E17" s="12">
        <f>B17+C17-D17</f>
        <v>607692600</v>
      </c>
      <c r="F17" s="12">
        <v>12750822</v>
      </c>
      <c r="G17" s="12">
        <v>17316417</v>
      </c>
      <c r="H17" s="12">
        <f>F17+G17</f>
        <v>30067239</v>
      </c>
      <c r="I17" s="33">
        <f>H17+306066296</f>
        <v>336133535</v>
      </c>
      <c r="J17" s="13">
        <f>(H17/E17)*100</f>
        <v>4.947771126388572</v>
      </c>
      <c r="K17" s="13">
        <f>((E17-I17)/E17)*100</f>
        <v>44.68691325186451</v>
      </c>
    </row>
    <row r="18" spans="1:11" ht="13.5">
      <c r="A18" s="4" t="s">
        <v>37</v>
      </c>
      <c r="B18" s="12">
        <v>16300368</v>
      </c>
      <c r="C18" s="44">
        <v>1004551207</v>
      </c>
      <c r="D18" s="12"/>
      <c r="E18" s="12">
        <f>B18+C18-D18</f>
        <v>1020851575</v>
      </c>
      <c r="F18" s="12">
        <v>86517380</v>
      </c>
      <c r="G18" s="12">
        <f>1500000+600000</f>
        <v>2100000</v>
      </c>
      <c r="H18" s="12">
        <f>F18+G18</f>
        <v>88617380</v>
      </c>
      <c r="I18" s="33">
        <f>H18+840178001</f>
        <v>928795381</v>
      </c>
      <c r="J18" s="13">
        <f>(H18/E18)*100</f>
        <v>8.680731084731882</v>
      </c>
      <c r="K18" s="13">
        <f>((E18-I18)/E18)*100</f>
        <v>9.017588477541409</v>
      </c>
    </row>
    <row r="19" spans="1:11" ht="13.5">
      <c r="A19" s="4" t="s">
        <v>38</v>
      </c>
      <c r="B19" s="12">
        <v>2236599439</v>
      </c>
      <c r="C19" s="12"/>
      <c r="D19" s="12"/>
      <c r="E19" s="12">
        <f>B19+C19-D19</f>
        <v>2236599439</v>
      </c>
      <c r="F19" s="12">
        <v>388987653</v>
      </c>
      <c r="G19" s="12"/>
      <c r="H19" s="12">
        <f>F19+G19</f>
        <v>388987653</v>
      </c>
      <c r="I19" s="33">
        <f>H19+1951171814</f>
        <v>2340159467</v>
      </c>
      <c r="J19" s="13">
        <f>(H19/E19)*100</f>
        <v>17.39192303356381</v>
      </c>
      <c r="K19" s="13">
        <f>((E19-I19)/E19)*100</f>
        <v>-4.630244745402531</v>
      </c>
    </row>
    <row r="20" spans="1:11" ht="12.75">
      <c r="A20" s="9" t="s">
        <v>5</v>
      </c>
      <c r="B20" s="10">
        <f>B21+B22+B23+B24</f>
        <v>678644305</v>
      </c>
      <c r="C20" s="10">
        <f>C21+C22+C23+C24</f>
        <v>0</v>
      </c>
      <c r="D20" s="10">
        <f>D21+D22+D23+D24</f>
        <v>0</v>
      </c>
      <c r="E20" s="10">
        <f>E21+E22+E23+E24</f>
        <v>678644305</v>
      </c>
      <c r="F20" s="10">
        <f>F21+F22+F23+F24</f>
        <v>32351024</v>
      </c>
      <c r="G20" s="10">
        <f>G21+G22+G23+G24</f>
        <v>1968238</v>
      </c>
      <c r="H20" s="10">
        <f>H21+H22+H23+H24</f>
        <v>34319262</v>
      </c>
      <c r="I20" s="10">
        <f>I21+I22+I23+I24</f>
        <v>471561266</v>
      </c>
      <c r="J20" s="11">
        <f>(H20/E20)*100</f>
        <v>5.0570323433274815</v>
      </c>
      <c r="K20" s="11">
        <f>((E20-I20)/E20)*100</f>
        <v>30.514223352983123</v>
      </c>
    </row>
    <row r="21" spans="1:11" ht="13.5">
      <c r="A21" s="4" t="s">
        <v>6</v>
      </c>
      <c r="B21" s="12">
        <v>51567683</v>
      </c>
      <c r="C21" s="12"/>
      <c r="D21" s="12"/>
      <c r="E21" s="12">
        <f>B21+C21-D21</f>
        <v>51567683</v>
      </c>
      <c r="F21" s="12">
        <v>2684210</v>
      </c>
      <c r="G21" s="12"/>
      <c r="H21" s="12">
        <f>F21+G21</f>
        <v>2684210</v>
      </c>
      <c r="I21" s="33">
        <f>H21+39741440</f>
        <v>42425650</v>
      </c>
      <c r="J21" s="13">
        <f>(H21/E21)*100</f>
        <v>5.205217383918529</v>
      </c>
      <c r="K21" s="13">
        <f>((E21-I21)/E21)*100</f>
        <v>17.728221374615572</v>
      </c>
    </row>
    <row r="22" spans="1:11" ht="13.5">
      <c r="A22" s="4" t="s">
        <v>7</v>
      </c>
      <c r="B22" s="12">
        <v>3164642</v>
      </c>
      <c r="C22" s="12"/>
      <c r="D22" s="12"/>
      <c r="E22" s="12">
        <f>B22+C22-D22</f>
        <v>3164642</v>
      </c>
      <c r="F22" s="12">
        <v>12888537</v>
      </c>
      <c r="G22" s="12">
        <v>1968238</v>
      </c>
      <c r="H22" s="12">
        <f>F22+G22</f>
        <v>14856775</v>
      </c>
      <c r="I22" s="33">
        <f>H22+97955897</f>
        <v>112812672</v>
      </c>
      <c r="J22" s="13">
        <f>(H22/E22)*100</f>
        <v>469.4614746312537</v>
      </c>
      <c r="K22" s="13">
        <f>((E22-I22)/E22)*100</f>
        <v>-3464.7846423070914</v>
      </c>
    </row>
    <row r="23" spans="1:11" ht="13.5">
      <c r="A23" s="4" t="s">
        <v>8</v>
      </c>
      <c r="B23" s="12">
        <v>620146636</v>
      </c>
      <c r="C23" s="12"/>
      <c r="D23" s="12"/>
      <c r="E23" s="12">
        <f>B23+C23-D23</f>
        <v>620146636</v>
      </c>
      <c r="F23" s="12">
        <f>12656400+3885571+1936</f>
        <v>16543907</v>
      </c>
      <c r="G23" s="12"/>
      <c r="H23" s="12">
        <f>F23+G23</f>
        <v>16543907</v>
      </c>
      <c r="I23" s="33">
        <f>H23+294638932</f>
        <v>311182839</v>
      </c>
      <c r="J23" s="13">
        <f>(H23/E23)*100</f>
        <v>2.667741150175327</v>
      </c>
      <c r="K23" s="13">
        <f>((E23-I23)/E23)*100</f>
        <v>49.82108731458151</v>
      </c>
    </row>
    <row r="24" spans="1:11" ht="13.5">
      <c r="A24" s="4" t="s">
        <v>9</v>
      </c>
      <c r="B24" s="12">
        <v>3765344</v>
      </c>
      <c r="C24" s="12"/>
      <c r="D24" s="12"/>
      <c r="E24" s="12">
        <f>B24+C24-D24</f>
        <v>3765344</v>
      </c>
      <c r="F24" s="12">
        <v>234370</v>
      </c>
      <c r="G24" s="12"/>
      <c r="H24" s="12">
        <f>F24+G24</f>
        <v>234370</v>
      </c>
      <c r="I24" s="33">
        <f>H24+4905735</f>
        <v>5140105</v>
      </c>
      <c r="J24" s="13">
        <f>(H24/E24)*100</f>
        <v>6.224398089523826</v>
      </c>
      <c r="K24" s="13">
        <f>((E24-I24)/E24)*100</f>
        <v>-36.510900464871206</v>
      </c>
    </row>
    <row r="25" spans="1:11" ht="12.75">
      <c r="A25" s="9" t="s">
        <v>10</v>
      </c>
      <c r="B25" s="10">
        <f>B26</f>
        <v>12357111871</v>
      </c>
      <c r="C25" s="10">
        <f>C26</f>
        <v>33147972354</v>
      </c>
      <c r="D25" s="10">
        <f>D26</f>
        <v>0</v>
      </c>
      <c r="E25" s="10">
        <f>E26</f>
        <v>45505084225</v>
      </c>
      <c r="F25" s="10">
        <f>F26</f>
        <v>7501873768</v>
      </c>
      <c r="G25" s="10"/>
      <c r="H25" s="10">
        <f>H26</f>
        <v>7501873768</v>
      </c>
      <c r="I25" s="10">
        <f>I26</f>
        <v>17906176226</v>
      </c>
      <c r="J25" s="11">
        <f>(H25/E25)*100</f>
        <v>16.48579251256182</v>
      </c>
      <c r="K25" s="11">
        <f>((E25-I25)/E25)*100</f>
        <v>60.65016353455612</v>
      </c>
    </row>
    <row r="26" spans="1:11" ht="13.5">
      <c r="A26" s="4" t="s">
        <v>29</v>
      </c>
      <c r="B26" s="12">
        <v>12357111871</v>
      </c>
      <c r="C26" s="12">
        <v>33147972354</v>
      </c>
      <c r="D26" s="22"/>
      <c r="E26" s="12">
        <f>B26+C26-D26</f>
        <v>45505084225</v>
      </c>
      <c r="F26" s="12">
        <v>7501873768</v>
      </c>
      <c r="G26" s="12"/>
      <c r="H26" s="12">
        <f>F26+G26</f>
        <v>7501873768</v>
      </c>
      <c r="I26" s="33">
        <f>H26+10404302458</f>
        <v>17906176226</v>
      </c>
      <c r="J26" s="13">
        <f>(H26/E26)*100</f>
        <v>16.48579251256182</v>
      </c>
      <c r="K26" s="13">
        <f>((E26-I26)/E26)*100</f>
        <v>60.65016353455612</v>
      </c>
    </row>
    <row r="27" spans="1:11" ht="12.75">
      <c r="A27" s="9" t="s">
        <v>11</v>
      </c>
      <c r="B27" s="10">
        <f>B28+B29</f>
        <v>47423075480</v>
      </c>
      <c r="C27" s="10">
        <f>C28+C29</f>
        <v>5886749565</v>
      </c>
      <c r="D27" s="10">
        <f>D28+D29</f>
        <v>1072339806</v>
      </c>
      <c r="E27" s="10">
        <f>E28+E29</f>
        <v>52237485239</v>
      </c>
      <c r="F27" s="10">
        <f>F28+F29</f>
        <v>7070209999</v>
      </c>
      <c r="G27" s="10">
        <f>G28+G29</f>
        <v>44096204</v>
      </c>
      <c r="H27" s="10">
        <f>H28+H29</f>
        <v>7114306203</v>
      </c>
      <c r="I27" s="10">
        <f>I28+I29</f>
        <v>52237485239</v>
      </c>
      <c r="J27" s="10">
        <f>(H27/E27)*100</f>
        <v>13.619159058768258</v>
      </c>
      <c r="K27" s="10">
        <f>((E27-I27)/E27)*100</f>
        <v>0</v>
      </c>
    </row>
    <row r="28" spans="1:11" ht="13.5">
      <c r="A28" s="4" t="s">
        <v>12</v>
      </c>
      <c r="B28" s="12">
        <v>41477999610</v>
      </c>
      <c r="C28" s="12">
        <f>308180531+578110300+1540000000+19165091</f>
        <v>2445455922</v>
      </c>
      <c r="D28" s="12"/>
      <c r="E28" s="12">
        <f>B28+C28-D28</f>
        <v>43923455532</v>
      </c>
      <c r="F28" s="12">
        <v>7070209999</v>
      </c>
      <c r="G28" s="12">
        <v>44096204</v>
      </c>
      <c r="H28" s="12">
        <f>F28+G28</f>
        <v>7114306203</v>
      </c>
      <c r="I28" s="33">
        <f>H28+36830879728-21730399</f>
        <v>43923455532</v>
      </c>
      <c r="J28" s="13">
        <f>(H28/E28)*100</f>
        <v>16.197054892042686</v>
      </c>
      <c r="K28" s="13">
        <f>((E28-I28)/E28)*100</f>
        <v>0</v>
      </c>
    </row>
    <row r="29" spans="1:11" ht="13.5">
      <c r="A29" s="36" t="s">
        <v>36</v>
      </c>
      <c r="B29" s="23">
        <v>5945075870</v>
      </c>
      <c r="C29" s="12">
        <v>3441293643</v>
      </c>
      <c r="D29" s="12">
        <v>1072339806</v>
      </c>
      <c r="E29" s="12">
        <f>B29+C29-D29</f>
        <v>8314029707</v>
      </c>
      <c r="F29" s="12">
        <v>0</v>
      </c>
      <c r="G29" s="12">
        <v>0</v>
      </c>
      <c r="H29" s="12">
        <f>F29+G29</f>
        <v>0</v>
      </c>
      <c r="I29" s="33">
        <f>H29+8314029707</f>
        <v>8314029707</v>
      </c>
      <c r="J29" s="13">
        <f>(H29/E29)*100</f>
        <v>0</v>
      </c>
      <c r="K29" s="13">
        <f>((E29-I29)/E29)*100</f>
        <v>0</v>
      </c>
    </row>
    <row r="30" spans="1:11" ht="12.75">
      <c r="A30" s="9" t="s">
        <v>13</v>
      </c>
      <c r="B30" s="10">
        <f>B14+B25+B27</f>
        <v>76993004202</v>
      </c>
      <c r="C30" s="10">
        <f>C27++C25+C14</f>
        <v>40039273126</v>
      </c>
      <c r="D30" s="10">
        <f>D27++D25+D14</f>
        <v>1072339806</v>
      </c>
      <c r="E30" s="10">
        <f>E27+E25+E14</f>
        <v>115959937522</v>
      </c>
      <c r="F30" s="10">
        <f>F27+F25+F14</f>
        <v>16327837164</v>
      </c>
      <c r="G30" s="10">
        <f>G27+G25+G14</f>
        <v>161609196</v>
      </c>
      <c r="H30" s="10">
        <f>H27+H25+H14</f>
        <v>16489446360</v>
      </c>
      <c r="I30" s="10">
        <f>I27+I25+I14</f>
        <v>83529122303</v>
      </c>
      <c r="J30" s="11">
        <f>(H30/E30)*100</f>
        <v>14.219951055830476</v>
      </c>
      <c r="K30" s="11">
        <f>((E30-I30)/E30)*100</f>
        <v>27.967258272148694</v>
      </c>
    </row>
    <row r="31" spans="1:10" ht="12.75">
      <c r="A31" s="18"/>
      <c r="B31" s="19"/>
      <c r="C31" s="19"/>
      <c r="D31" s="19"/>
      <c r="E31" s="19"/>
      <c r="F31" s="19"/>
      <c r="G31" s="19"/>
      <c r="H31" s="19"/>
      <c r="I31" s="20"/>
      <c r="J31" s="21"/>
    </row>
    <row r="32" spans="1:10" ht="12.75">
      <c r="A32" s="18"/>
      <c r="B32" s="19"/>
      <c r="C32" s="24"/>
      <c r="D32" s="19"/>
      <c r="E32" s="19"/>
      <c r="F32" s="19"/>
      <c r="G32" s="19"/>
      <c r="H32" s="19"/>
      <c r="I32" s="20"/>
      <c r="J32" s="21"/>
    </row>
    <row r="33" spans="1:10" ht="12.75">
      <c r="A33" s="1"/>
      <c r="B33" s="19"/>
      <c r="C33" s="38"/>
      <c r="D33" s="19"/>
      <c r="E33" s="19"/>
      <c r="F33" s="37"/>
      <c r="H33" s="19"/>
      <c r="I33" s="20"/>
      <c r="J33" s="21"/>
    </row>
    <row r="34" spans="2:9" ht="12.75">
      <c r="B34" s="24"/>
      <c r="C34" s="43"/>
      <c r="E34" s="1"/>
      <c r="G34" s="24"/>
      <c r="H34" s="34"/>
      <c r="I34" s="35"/>
    </row>
    <row r="35" spans="1:9" ht="12.75">
      <c r="A35" s="7" t="s">
        <v>41</v>
      </c>
      <c r="B35" s="24"/>
      <c r="C35" s="1"/>
      <c r="D35" s="43"/>
      <c r="E35" s="24"/>
      <c r="F35" s="37"/>
      <c r="G35" s="24"/>
      <c r="H35" s="6"/>
      <c r="I35" s="37"/>
    </row>
    <row r="36" spans="1:8" ht="12.75">
      <c r="A36" t="s">
        <v>42</v>
      </c>
      <c r="B36" s="24"/>
      <c r="E36" s="24"/>
      <c r="H36" s="6"/>
    </row>
    <row r="37" spans="2:9" ht="12.75">
      <c r="B37" s="24"/>
      <c r="F37" s="1"/>
      <c r="G37" s="24"/>
      <c r="H37" s="6"/>
      <c r="I37" s="1"/>
    </row>
    <row r="38" spans="1:8" ht="12.75">
      <c r="A38" s="7"/>
      <c r="B38" s="24"/>
      <c r="E38" s="24"/>
      <c r="F38" s="1"/>
      <c r="H38" s="6"/>
    </row>
    <row r="39" spans="2:8" ht="12.75">
      <c r="B39" s="24"/>
      <c r="E39" s="24"/>
      <c r="F39" s="1"/>
      <c r="H39" s="43"/>
    </row>
    <row r="40" spans="2:8" ht="12.75">
      <c r="B40" s="24"/>
      <c r="E40" s="24"/>
      <c r="F40" s="1"/>
      <c r="H40" s="6"/>
    </row>
    <row r="41" spans="2:8" ht="12.75">
      <c r="B41" s="24"/>
      <c r="E41" s="24"/>
      <c r="F41" s="1"/>
      <c r="H41" s="6"/>
    </row>
    <row r="42" spans="2:8" ht="12.75">
      <c r="B42" s="24"/>
      <c r="F42" s="1"/>
      <c r="H42" s="6"/>
    </row>
    <row r="43" spans="2:8" ht="12.75">
      <c r="B43" s="24"/>
      <c r="F43" s="1"/>
      <c r="H43" s="6"/>
    </row>
  </sheetData>
  <sheetProtection/>
  <mergeCells count="7">
    <mergeCell ref="K5:K6"/>
    <mergeCell ref="B6:J6"/>
    <mergeCell ref="A8:J8"/>
    <mergeCell ref="A11:A12"/>
    <mergeCell ref="B3:J3"/>
    <mergeCell ref="B4:J4"/>
    <mergeCell ref="B5:J5"/>
  </mergeCells>
  <printOptions horizontalCentered="1"/>
  <pageMargins left="0.9055118110236221" right="0.629921259842519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queta</cp:lastModifiedBy>
  <cp:lastPrinted>2015-02-09T19:13:58Z</cp:lastPrinted>
  <dcterms:created xsi:type="dcterms:W3CDTF">2007-02-21T16:39:09Z</dcterms:created>
  <dcterms:modified xsi:type="dcterms:W3CDTF">2015-02-11T14:27:15Z</dcterms:modified>
  <cp:category/>
  <cp:version/>
  <cp:contentType/>
  <cp:contentStatus/>
</cp:coreProperties>
</file>